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xr:revisionPtr revIDLastSave="0" documentId="8_{4B7174E5-851B-498F-95D6-0A137C68E058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2021" sheetId="1" r:id="rId1"/>
    <sheet name="Ark2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" i="1" l="1"/>
  <c r="E7" i="1"/>
  <c r="E15" i="1"/>
  <c r="E13" i="1"/>
  <c r="E16" i="1"/>
  <c r="E30" i="1" l="1"/>
  <c r="E34" i="1" s="1"/>
  <c r="E20" i="1"/>
  <c r="E10" i="1"/>
  <c r="E22" i="1" l="1"/>
  <c r="E35" i="1" s="1"/>
  <c r="E36" i="1" s="1"/>
  <c r="D5" i="1"/>
  <c r="D15" i="1"/>
  <c r="D16" i="1"/>
  <c r="D13" i="1"/>
  <c r="D14" i="1"/>
  <c r="G19" i="1"/>
  <c r="G10" i="1"/>
  <c r="D7" i="1"/>
  <c r="C15" i="1"/>
  <c r="C5" i="1"/>
  <c r="C10" i="1" s="1"/>
  <c r="C16" i="1"/>
  <c r="C14" i="1"/>
  <c r="C13" i="1"/>
  <c r="K37" i="2"/>
  <c r="D36" i="2"/>
  <c r="K34" i="2"/>
  <c r="F34" i="2"/>
  <c r="F30" i="2"/>
  <c r="E30" i="2"/>
  <c r="E20" i="2"/>
  <c r="I19" i="2"/>
  <c r="H19" i="2"/>
  <c r="F16" i="2"/>
  <c r="F15" i="2"/>
  <c r="E15" i="2"/>
  <c r="J14" i="2"/>
  <c r="F14" i="2"/>
  <c r="F13" i="2"/>
  <c r="H10" i="2"/>
  <c r="H22" i="2" s="1"/>
  <c r="E10" i="2"/>
  <c r="I7" i="2"/>
  <c r="I10" i="2" s="1"/>
  <c r="I22" i="2" s="1"/>
  <c r="G7" i="2"/>
  <c r="F5" i="2"/>
  <c r="F10" i="2" s="1"/>
  <c r="F7" i="1"/>
  <c r="E22" i="2" l="1"/>
  <c r="E35" i="2" s="1"/>
  <c r="E36" i="2" s="1"/>
  <c r="F20" i="2"/>
  <c r="F22" i="2"/>
  <c r="F35" i="2" s="1"/>
  <c r="G22" i="1"/>
  <c r="C20" i="1"/>
  <c r="F36" i="2"/>
  <c r="F37" i="2" s="1"/>
  <c r="C22" i="1" l="1"/>
  <c r="C35" i="1" s="1"/>
  <c r="C36" i="1" s="1"/>
  <c r="D30" i="1"/>
  <c r="D34" i="1" s="1"/>
  <c r="C37" i="1" l="1"/>
  <c r="C30" i="1"/>
  <c r="D10" i="1"/>
  <c r="D20" i="1"/>
  <c r="H19" i="1"/>
  <c r="H10" i="1"/>
  <c r="H22" i="1" l="1"/>
  <c r="D22" i="1"/>
  <c r="D35" i="1" s="1"/>
  <c r="D36" i="1" s="1"/>
  <c r="D3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Rikke Bundgaard</author>
  </authors>
  <commentList>
    <comment ref="C5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Rikke Bundgaard:</t>
        </r>
        <r>
          <rPr>
            <sz val="9"/>
            <color indexed="81"/>
            <rFont val="Tahoma"/>
            <charset val="1"/>
          </rPr>
          <t xml:space="preserve">
11-8-20 ukendt betaler 1500,-</t>
        </r>
      </text>
    </comment>
    <comment ref="D5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Rikke Bundgaard:</t>
        </r>
        <r>
          <rPr>
            <sz val="9"/>
            <color indexed="81"/>
            <rFont val="Tahoma"/>
            <charset val="1"/>
          </rPr>
          <t xml:space="preserve">
6 restance
</t>
        </r>
      </text>
    </comment>
    <comment ref="D7" authorId="0" shapeId="0" xr:uid="{00000000-0006-0000-0000-000003000000}">
      <text>
        <r>
          <rPr>
            <b/>
            <sz val="9"/>
            <color indexed="81"/>
            <rFont val="Tahoma"/>
            <charset val="1"/>
          </rPr>
          <t>Rikke Bundgaard:</t>
        </r>
        <r>
          <rPr>
            <sz val="9"/>
            <color indexed="81"/>
            <rFont val="Tahoma"/>
            <charset val="1"/>
          </rPr>
          <t xml:space="preserve">
restance fra 2020 betalt April 21
</t>
        </r>
      </text>
    </comment>
    <comment ref="E7" authorId="0" shapeId="0" xr:uid="{00000000-0006-0000-0000-000004000000}">
      <text>
        <r>
          <rPr>
            <b/>
            <sz val="9"/>
            <color indexed="81"/>
            <rFont val="Tahoma"/>
            <charset val="1"/>
          </rPr>
          <t>Rikke Bundgaard:</t>
        </r>
        <r>
          <rPr>
            <sz val="9"/>
            <color indexed="81"/>
            <rFont val="Tahoma"/>
            <charset val="1"/>
          </rPr>
          <t xml:space="preserve">
4 stk. betalt i April 22 (sæson 2021)
2 stk i maj</t>
        </r>
      </text>
    </comment>
    <comment ref="B17" authorId="0" shapeId="0" xr:uid="{00000000-0006-0000-0000-000005000000}">
      <text>
        <r>
          <rPr>
            <b/>
            <sz val="9"/>
            <color indexed="81"/>
            <rFont val="Tahoma"/>
            <charset val="1"/>
          </rPr>
          <t>Rikke Bundgaard:</t>
        </r>
        <r>
          <rPr>
            <sz val="9"/>
            <color indexed="81"/>
            <rFont val="Tahoma"/>
            <charset val="1"/>
          </rPr>
          <t xml:space="preserve">
medlemmer eller andre der har betalt for meget</t>
        </r>
      </text>
    </comment>
    <comment ref="F17" authorId="0" shapeId="0" xr:uid="{00000000-0006-0000-0000-000006000000}">
      <text>
        <r>
          <rPr>
            <b/>
            <sz val="9"/>
            <color indexed="81"/>
            <rFont val="Tahoma"/>
            <charset val="1"/>
          </rPr>
          <t>Rikke Bundgaard:</t>
        </r>
        <r>
          <rPr>
            <sz val="9"/>
            <color indexed="81"/>
            <rFont val="Tahoma"/>
            <charset val="1"/>
          </rPr>
          <t xml:space="preserve">
medlemmer eller andre der har betalt for meget</t>
        </r>
      </text>
    </comment>
    <comment ref="C28" authorId="0" shapeId="0" xr:uid="{00000000-0006-0000-0000-000007000000}">
      <text>
        <r>
          <rPr>
            <b/>
            <sz val="9"/>
            <color indexed="81"/>
            <rFont val="Tahoma"/>
            <charset val="1"/>
          </rPr>
          <t>Rikke Bundgaard:</t>
        </r>
        <r>
          <rPr>
            <sz val="9"/>
            <color indexed="81"/>
            <rFont val="Tahoma"/>
            <charset val="1"/>
          </rPr>
          <t xml:space="preserve">
rente trukket på 1088,85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Rikke Bundgaard</author>
  </authors>
  <commentList>
    <comment ref="F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Rikke Bundgaard:</t>
        </r>
        <r>
          <rPr>
            <sz val="9"/>
            <color indexed="81"/>
            <rFont val="Tahoma"/>
            <family val="2"/>
          </rPr>
          <t xml:space="preserve">
ukendt betlaer 1500,-
samt pt. 1 restance
2-3-20 er 1500,- tilbage betalt
Mangler ny betaler
</t>
        </r>
      </text>
    </comment>
  </commentList>
</comments>
</file>

<file path=xl/sharedStrings.xml><?xml version="1.0" encoding="utf-8"?>
<sst xmlns="http://schemas.openxmlformats.org/spreadsheetml/2006/main" count="88" uniqueCount="47">
  <si>
    <t xml:space="preserve">Grundejerforeningen H.C. Andersens vej / Spangkærparken </t>
  </si>
  <si>
    <t>Resultatopgørelse</t>
  </si>
  <si>
    <t>Budget</t>
  </si>
  <si>
    <t>Indtægter:</t>
  </si>
  <si>
    <t>Kontigent</t>
  </si>
  <si>
    <t>Rentindtægter</t>
  </si>
  <si>
    <t>Indtægter i alt</t>
  </si>
  <si>
    <t>I alt</t>
  </si>
  <si>
    <t>Udgifter:</t>
  </si>
  <si>
    <t>Snerydning</t>
  </si>
  <si>
    <t>Græsslåning</t>
  </si>
  <si>
    <t>Administrationsomkostninger</t>
  </si>
  <si>
    <t>Administrationsomk.</t>
  </si>
  <si>
    <t>Vedligehold/nyanskaffelser</t>
  </si>
  <si>
    <t>Vedligehold/nyanskaf.</t>
  </si>
  <si>
    <t>Afskrivning</t>
  </si>
  <si>
    <t>Udgifter i alt</t>
  </si>
  <si>
    <t>Resultat</t>
  </si>
  <si>
    <t>Overskud</t>
  </si>
  <si>
    <t>Balance</t>
  </si>
  <si>
    <t>Aktiver:</t>
  </si>
  <si>
    <t>Spar Nord 456-79-16699</t>
  </si>
  <si>
    <t>Spar Nord 456-11-22115</t>
  </si>
  <si>
    <t>Aktiver i alt</t>
  </si>
  <si>
    <t>Passiver:</t>
  </si>
  <si>
    <t>Egenkapital</t>
  </si>
  <si>
    <t>Egenkapital primo</t>
  </si>
  <si>
    <t>Årets resultat</t>
  </si>
  <si>
    <t>Egenkapital ultimo</t>
  </si>
  <si>
    <t>Passiver i alt</t>
  </si>
  <si>
    <t>6: Bankomk. Forsikring, internetside, bestyrelsesomk. og generalforsamling</t>
  </si>
  <si>
    <t xml:space="preserve">    Formand</t>
  </si>
  <si>
    <t>Kasserer</t>
  </si>
  <si>
    <t>Erik Larsen</t>
  </si>
  <si>
    <t>Anders Gottlieb</t>
  </si>
  <si>
    <t xml:space="preserve">   Sekretær</t>
  </si>
  <si>
    <t xml:space="preserve">               Medlem</t>
  </si>
  <si>
    <t>Peter Carlsen</t>
  </si>
  <si>
    <t xml:space="preserve">         Marianne B Larsen</t>
  </si>
  <si>
    <t>Undertegnede revisorer har dags dato revideret foanstående regnskab, der er i overensstemmelse med</t>
  </si>
  <si>
    <t>den foreviste kassebog og bilag. Beholdning er konstateret til stede. Der er i øvrigt intet at bemærke.</t>
  </si>
  <si>
    <t>Revisor Jan Poulsen</t>
  </si>
  <si>
    <t>Revisor Jan Hjermitslev</t>
  </si>
  <si>
    <r>
      <rPr>
        <sz val="11"/>
        <color rgb="FF0070C0"/>
        <rFont val="Calibri"/>
        <family val="2"/>
        <scheme val="minor"/>
      </rPr>
      <t>4971,19</t>
    </r>
    <r>
      <rPr>
        <sz val="11"/>
        <color theme="1"/>
        <rFont val="Calibri"/>
        <family val="2"/>
        <scheme val="minor"/>
      </rPr>
      <t>+</t>
    </r>
    <r>
      <rPr>
        <sz val="11"/>
        <color rgb="FF0070C0"/>
        <rFont val="Calibri"/>
        <family val="2"/>
        <scheme val="minor"/>
      </rPr>
      <t>100+30</t>
    </r>
    <r>
      <rPr>
        <sz val="11"/>
        <color theme="1"/>
        <rFont val="Calibri"/>
        <family val="2"/>
        <scheme val="minor"/>
      </rPr>
      <t>+</t>
    </r>
    <r>
      <rPr>
        <sz val="11"/>
        <color rgb="FF0070C0"/>
        <rFont val="Calibri"/>
        <family val="2"/>
        <scheme val="minor"/>
      </rPr>
      <t>888,93+253</t>
    </r>
    <r>
      <rPr>
        <sz val="11"/>
        <color rgb="FFFF0000"/>
        <rFont val="Calibri"/>
        <family val="2"/>
        <scheme val="minor"/>
      </rPr>
      <t>+</t>
    </r>
    <r>
      <rPr>
        <sz val="11"/>
        <color rgb="FF0070C0"/>
        <rFont val="Calibri"/>
        <family val="2"/>
        <scheme val="minor"/>
      </rPr>
      <t>200+200+10+1172</t>
    </r>
    <r>
      <rPr>
        <sz val="11"/>
        <color theme="1"/>
        <rFont val="Calibri"/>
        <family val="2"/>
        <scheme val="minor"/>
      </rPr>
      <t>+</t>
    </r>
    <r>
      <rPr>
        <sz val="11"/>
        <color rgb="FF0070C0"/>
        <rFont val="Calibri"/>
        <family val="2"/>
        <scheme val="minor"/>
      </rPr>
      <t>50+5+150+200+5000</t>
    </r>
  </si>
  <si>
    <r>
      <rPr>
        <sz val="11"/>
        <color rgb="FF0070C0"/>
        <rFont val="Calibri"/>
        <family val="2"/>
        <scheme val="minor"/>
      </rPr>
      <t>112000</t>
    </r>
    <r>
      <rPr>
        <sz val="11"/>
        <color rgb="FFFF0000"/>
        <rFont val="Calibri"/>
        <family val="2"/>
        <scheme val="minor"/>
      </rPr>
      <t>+</t>
    </r>
    <r>
      <rPr>
        <sz val="11"/>
        <color rgb="FF0070C0"/>
        <rFont val="Calibri"/>
        <family val="2"/>
        <scheme val="minor"/>
      </rPr>
      <t>6000+20000+1000+13000+1000+3000+1000+2000+1000+3500+1000+1000</t>
    </r>
    <r>
      <rPr>
        <sz val="11"/>
        <color theme="1"/>
        <rFont val="Calibri"/>
        <family val="2"/>
        <scheme val="minor"/>
      </rPr>
      <t>+</t>
    </r>
    <r>
      <rPr>
        <sz val="11"/>
        <color rgb="FF0070C0"/>
        <rFont val="Calibri"/>
        <family val="2"/>
        <scheme val="minor"/>
      </rPr>
      <t>1000+2000+1000+1000-1500</t>
    </r>
  </si>
  <si>
    <t>Restance fra året før</t>
  </si>
  <si>
    <t>tilbage bet. Af beløb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</si>
</sst>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1" fillId="0" borderId="1" xfId="0" applyFont="1" applyBorder="1"/>
    <xf numFmtId="0" fontId="1" fillId="0" borderId="4" xfId="0" applyFont="1" applyBorder="1"/>
    <xf numFmtId="0" fontId="0" fillId="0" borderId="6" xfId="0" applyBorder="1"/>
    <xf numFmtId="0" fontId="0" fillId="0" borderId="7" xfId="0" applyBorder="1"/>
    <xf numFmtId="0" fontId="2" fillId="0" borderId="4" xfId="0" applyFont="1" applyBorder="1"/>
    <xf numFmtId="0" fontId="0" fillId="0" borderId="5" xfId="0" applyBorder="1" applyAlignment="1">
      <alignment horizontal="center"/>
    </xf>
    <xf numFmtId="0" fontId="3" fillId="0" borderId="0" xfId="0" applyFont="1"/>
    <xf numFmtId="1" fontId="0" fillId="0" borderId="4" xfId="0" applyNumberFormat="1" applyBorder="1"/>
    <xf numFmtId="0" fontId="0" fillId="2" borderId="5" xfId="0" applyFill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/>
    <xf numFmtId="1" fontId="0" fillId="2" borderId="5" xfId="0" applyNumberFormat="1" applyFill="1" applyBorder="1" applyAlignment="1">
      <alignment horizontal="center"/>
    </xf>
    <xf numFmtId="1" fontId="1" fillId="0" borderId="4" xfId="0" applyNumberFormat="1" applyFont="1" applyBorder="1"/>
    <xf numFmtId="0" fontId="8" fillId="0" borderId="4" xfId="0" applyFont="1" applyBorder="1"/>
    <xf numFmtId="1" fontId="8" fillId="0" borderId="4" xfId="0" applyNumberFormat="1" applyFont="1" applyBorder="1"/>
    <xf numFmtId="1" fontId="9" fillId="0" borderId="4" xfId="0" applyNumberFormat="1" applyFont="1" applyBorder="1"/>
    <xf numFmtId="1" fontId="8" fillId="0" borderId="0" xfId="0" applyNumberFormat="1" applyFont="1"/>
    <xf numFmtId="1" fontId="10" fillId="0" borderId="4" xfId="0" applyNumberFormat="1" applyFont="1" applyBorder="1"/>
    <xf numFmtId="0" fontId="10" fillId="0" borderId="4" xfId="0" applyFont="1" applyBorder="1"/>
    <xf numFmtId="1" fontId="10" fillId="0" borderId="0" xfId="0" applyNumberFormat="1" applyFont="1"/>
    <xf numFmtId="1" fontId="11" fillId="0" borderId="4" xfId="0" applyNumberFormat="1" applyFont="1" applyBorder="1"/>
    <xf numFmtId="1" fontId="0" fillId="0" borderId="0" xfId="0" applyNumberFormat="1"/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9"/>
  <sheetViews>
    <sheetView tabSelected="1" zoomScale="115" zoomScaleNormal="115" workbookViewId="0">
      <selection activeCell="E5" sqref="E5"/>
    </sheetView>
  </sheetViews>
  <sheetFormatPr defaultRowHeight="15" x14ac:dyDescent="0.25"/>
  <cols>
    <col min="1" max="1" width="12.85546875" customWidth="1"/>
    <col min="2" max="2" width="24" customWidth="1"/>
    <col min="3" max="3" width="7.7109375" customWidth="1"/>
    <col min="4" max="5" width="7.7109375" style="1" customWidth="1"/>
    <col min="6" max="6" width="19.7109375" customWidth="1"/>
    <col min="7" max="8" width="7.7109375" customWidth="1"/>
  </cols>
  <sheetData>
    <row r="1" spans="1:9" ht="15.75" thickBot="1" x14ac:dyDescent="0.3">
      <c r="A1" s="30" t="s">
        <v>0</v>
      </c>
      <c r="B1" s="30"/>
      <c r="C1" s="30"/>
      <c r="D1" s="30"/>
      <c r="E1" s="30"/>
      <c r="F1" s="30"/>
      <c r="G1" s="30"/>
      <c r="H1" s="30"/>
    </row>
    <row r="2" spans="1:9" ht="15.75" thickBot="1" x14ac:dyDescent="0.3">
      <c r="A2" s="5" t="s">
        <v>1</v>
      </c>
      <c r="B2" s="2"/>
      <c r="C2" s="2"/>
      <c r="D2" s="2"/>
      <c r="E2" s="2"/>
      <c r="F2" s="2"/>
      <c r="G2" s="28" t="s">
        <v>2</v>
      </c>
      <c r="H2" s="29"/>
    </row>
    <row r="3" spans="1:9" x14ac:dyDescent="0.25">
      <c r="A3" s="4"/>
      <c r="B3" s="4"/>
      <c r="C3" s="16">
        <v>2020</v>
      </c>
      <c r="D3" s="16">
        <v>2021</v>
      </c>
      <c r="E3" s="16">
        <v>2022</v>
      </c>
      <c r="F3" s="10"/>
      <c r="G3" s="13">
        <v>2021</v>
      </c>
      <c r="H3" s="13">
        <v>2022</v>
      </c>
    </row>
    <row r="4" spans="1:9" x14ac:dyDescent="0.25">
      <c r="A4" s="6" t="s">
        <v>3</v>
      </c>
      <c r="B4" s="3"/>
      <c r="C4" s="12"/>
      <c r="D4" s="12"/>
      <c r="E4" s="12"/>
      <c r="F4" s="3"/>
      <c r="G4" s="3"/>
      <c r="H4" s="3"/>
    </row>
    <row r="5" spans="1:9" x14ac:dyDescent="0.25">
      <c r="A5" s="3">
        <v>1</v>
      </c>
      <c r="B5" s="3" t="s">
        <v>4</v>
      </c>
      <c r="C5" s="22">
        <f>-1500+1000+1000+113000+11000+20000+2000+2000+16000+1000+1000+1000+1000+1500</f>
        <v>170000</v>
      </c>
      <c r="D5" s="23">
        <f>2000+149000+7000+2000+2000+2000+1000-1000</f>
        <v>164000</v>
      </c>
      <c r="E5" s="23">
        <f>1000+147000+6000+2000+1000+1000+1000+3000</f>
        <v>162000</v>
      </c>
      <c r="F5" s="3" t="s">
        <v>4</v>
      </c>
      <c r="G5" s="3">
        <v>170000</v>
      </c>
      <c r="H5" s="3">
        <v>170000</v>
      </c>
      <c r="I5" s="1"/>
    </row>
    <row r="6" spans="1:9" x14ac:dyDescent="0.25">
      <c r="A6" s="3">
        <v>2</v>
      </c>
      <c r="B6" s="3" t="s">
        <v>5</v>
      </c>
      <c r="C6" s="22">
        <v>0</v>
      </c>
      <c r="D6" s="22">
        <v>0</v>
      </c>
      <c r="E6" s="22"/>
      <c r="F6" s="3" t="s">
        <v>5</v>
      </c>
      <c r="G6" s="3">
        <v>0</v>
      </c>
      <c r="H6" s="3">
        <v>0</v>
      </c>
    </row>
    <row r="7" spans="1:9" x14ac:dyDescent="0.25">
      <c r="A7" s="3">
        <v>3</v>
      </c>
      <c r="B7" s="3" t="s">
        <v>45</v>
      </c>
      <c r="C7" s="22">
        <v>1000</v>
      </c>
      <c r="D7" s="22">
        <f>1000+1000</f>
        <v>2000</v>
      </c>
      <c r="E7" s="22">
        <f>1000+1000+1000+1000+1000+1000</f>
        <v>6000</v>
      </c>
      <c r="F7" s="3" t="str">
        <f>B7</f>
        <v>Restance fra året før</v>
      </c>
      <c r="G7" s="3">
        <v>2000</v>
      </c>
      <c r="H7" s="3">
        <v>6000</v>
      </c>
    </row>
    <row r="8" spans="1:9" x14ac:dyDescent="0.25">
      <c r="A8" s="3"/>
      <c r="B8" s="3"/>
      <c r="C8" s="22"/>
      <c r="D8" s="22"/>
      <c r="E8" s="22"/>
      <c r="F8" s="3"/>
      <c r="G8" s="3"/>
      <c r="H8" s="3"/>
    </row>
    <row r="9" spans="1:9" x14ac:dyDescent="0.25">
      <c r="A9" s="3"/>
      <c r="B9" s="3"/>
      <c r="C9" s="22"/>
      <c r="D9" s="22"/>
      <c r="E9" s="22"/>
      <c r="F9" s="3"/>
      <c r="G9" s="3"/>
      <c r="H9" s="3"/>
    </row>
    <row r="10" spans="1:9" x14ac:dyDescent="0.25">
      <c r="A10" s="6" t="s">
        <v>6</v>
      </c>
      <c r="B10" s="3"/>
      <c r="C10" s="22">
        <f>SUM(C5:C8)</f>
        <v>171000</v>
      </c>
      <c r="D10" s="22">
        <f>SUM(D5:D8)</f>
        <v>166000</v>
      </c>
      <c r="E10" s="22">
        <f>SUM(E5:E8)</f>
        <v>168000</v>
      </c>
      <c r="F10" s="3" t="s">
        <v>7</v>
      </c>
      <c r="G10" s="3">
        <f>SUM(G5:G9)</f>
        <v>172000</v>
      </c>
      <c r="H10" s="3">
        <f>SUM(H5:H9)</f>
        <v>176000</v>
      </c>
    </row>
    <row r="11" spans="1:9" x14ac:dyDescent="0.25">
      <c r="A11" s="3"/>
      <c r="B11" s="3"/>
      <c r="C11" s="22"/>
      <c r="D11" s="22"/>
      <c r="E11" s="22"/>
      <c r="F11" s="3"/>
      <c r="G11" s="3"/>
      <c r="H11" s="3"/>
    </row>
    <row r="12" spans="1:9" x14ac:dyDescent="0.25">
      <c r="A12" s="6" t="s">
        <v>8</v>
      </c>
      <c r="B12" s="3"/>
      <c r="C12" s="22"/>
      <c r="D12" s="22"/>
      <c r="E12" s="22"/>
      <c r="F12" s="3"/>
      <c r="G12" s="3"/>
      <c r="H12" s="3"/>
    </row>
    <row r="13" spans="1:9" x14ac:dyDescent="0.25">
      <c r="A13" s="3">
        <v>4</v>
      </c>
      <c r="B13" s="3" t="s">
        <v>9</v>
      </c>
      <c r="C13" s="22">
        <f>17915.63</f>
        <v>17915.63</v>
      </c>
      <c r="D13" s="22">
        <f>19784.38</f>
        <v>19784.38</v>
      </c>
      <c r="E13" s="22">
        <f>17915.63</f>
        <v>17915.63</v>
      </c>
      <c r="F13" s="3" t="s">
        <v>9</v>
      </c>
      <c r="G13" s="3">
        <v>20000</v>
      </c>
      <c r="H13" s="3">
        <v>20000</v>
      </c>
    </row>
    <row r="14" spans="1:9" x14ac:dyDescent="0.25">
      <c r="A14" s="3">
        <v>5</v>
      </c>
      <c r="B14" s="3" t="s">
        <v>10</v>
      </c>
      <c r="C14" s="22">
        <f>51125+28375</f>
        <v>79500</v>
      </c>
      <c r="D14" s="22">
        <f>59187.5+29312.5</f>
        <v>88500</v>
      </c>
      <c r="E14" s="22"/>
      <c r="F14" s="3" t="s">
        <v>10</v>
      </c>
      <c r="G14" s="3">
        <v>80000</v>
      </c>
      <c r="H14" s="3">
        <v>89000</v>
      </c>
    </row>
    <row r="15" spans="1:9" x14ac:dyDescent="0.25">
      <c r="A15" s="3">
        <v>6</v>
      </c>
      <c r="B15" s="3" t="s">
        <v>12</v>
      </c>
      <c r="C15" s="24">
        <f>5230.05+376+740+1637+300+200+5000-235.08+2+2+10+150+3+58.75+1+2+1000+897.95+1+2+1088.85</f>
        <v>16466.52</v>
      </c>
      <c r="D15" s="22">
        <f>5413.96+1+200+1000+1867.75+875.88+493+581+1296+3+3+58.75+200+300+300+2+1+5000+150+6+4182.94+3004.33</f>
        <v>24939.609999999993</v>
      </c>
      <c r="E15" s="22">
        <f>5696.83+1250+2+1+200+300+2406-1000</f>
        <v>8855.83</v>
      </c>
      <c r="F15" s="3" t="s">
        <v>12</v>
      </c>
      <c r="G15" s="3">
        <v>15000</v>
      </c>
      <c r="H15" s="3">
        <v>25000</v>
      </c>
      <c r="I15" s="1"/>
    </row>
    <row r="16" spans="1:9" x14ac:dyDescent="0.25">
      <c r="A16" s="3">
        <v>7</v>
      </c>
      <c r="B16" s="3" t="s">
        <v>13</v>
      </c>
      <c r="C16" s="22">
        <f>9116.49+36350+861.76+18250</f>
        <v>64578.25</v>
      </c>
      <c r="D16" s="22">
        <f>161.6+22921.25+740.63+10800</f>
        <v>34623.479999999996</v>
      </c>
      <c r="E16" s="22">
        <f>2246.88</f>
        <v>2246.88</v>
      </c>
      <c r="F16" s="3" t="s">
        <v>14</v>
      </c>
      <c r="G16" s="3">
        <v>35000</v>
      </c>
      <c r="H16" s="3">
        <v>35000</v>
      </c>
    </row>
    <row r="17" spans="1:9" x14ac:dyDescent="0.25">
      <c r="A17" s="3">
        <v>8</v>
      </c>
      <c r="B17" s="3" t="s">
        <v>46</v>
      </c>
      <c r="C17" s="22"/>
      <c r="D17" s="22"/>
      <c r="E17" s="22"/>
      <c r="F17" s="3" t="s">
        <v>46</v>
      </c>
      <c r="G17" s="3">
        <v>2500</v>
      </c>
      <c r="H17" s="3">
        <v>0</v>
      </c>
    </row>
    <row r="18" spans="1:9" x14ac:dyDescent="0.25">
      <c r="A18" s="3"/>
      <c r="B18" s="3"/>
      <c r="C18" s="22"/>
      <c r="D18" s="22"/>
      <c r="E18" s="22"/>
      <c r="F18" s="3"/>
      <c r="G18" s="3"/>
      <c r="H18" s="3"/>
    </row>
    <row r="19" spans="1:9" x14ac:dyDescent="0.25">
      <c r="A19" s="3"/>
      <c r="B19" s="3"/>
      <c r="C19" s="22"/>
      <c r="D19" s="22"/>
      <c r="E19" s="22"/>
      <c r="F19" s="3" t="s">
        <v>7</v>
      </c>
      <c r="G19" s="3">
        <f>SUM(G13:G18)</f>
        <v>152500</v>
      </c>
      <c r="H19" s="3">
        <f>SUM(H13:H18)</f>
        <v>169000</v>
      </c>
    </row>
    <row r="20" spans="1:9" x14ac:dyDescent="0.25">
      <c r="A20" s="6" t="s">
        <v>16</v>
      </c>
      <c r="B20" s="3"/>
      <c r="C20" s="25">
        <f>SUM(C13:C18)</f>
        <v>178460.40000000002</v>
      </c>
      <c r="D20" s="25">
        <f>SUM(D13:D18)</f>
        <v>167847.46999999997</v>
      </c>
      <c r="E20" s="25">
        <f>SUM(E13:E18)</f>
        <v>29018.34</v>
      </c>
      <c r="F20" s="3"/>
      <c r="G20" s="3"/>
      <c r="H20" s="3"/>
      <c r="I20" s="1"/>
    </row>
    <row r="21" spans="1:9" x14ac:dyDescent="0.25">
      <c r="A21" s="3"/>
      <c r="B21" s="3"/>
      <c r="C21" s="25"/>
      <c r="D21" s="25"/>
      <c r="E21" s="25"/>
      <c r="F21" s="3"/>
      <c r="G21" s="3"/>
      <c r="H21" s="3"/>
    </row>
    <row r="22" spans="1:9" x14ac:dyDescent="0.25">
      <c r="A22" s="6" t="s">
        <v>17</v>
      </c>
      <c r="B22" s="3"/>
      <c r="C22" s="25">
        <f>C10-C20</f>
        <v>-7460.4000000000233</v>
      </c>
      <c r="D22" s="25">
        <f>D10-D20</f>
        <v>-1847.4699999999721</v>
      </c>
      <c r="E22" s="25">
        <f>E10-E20</f>
        <v>138981.66</v>
      </c>
      <c r="F22" s="3" t="s">
        <v>18</v>
      </c>
      <c r="G22" s="3">
        <f>G10-G19</f>
        <v>19500</v>
      </c>
      <c r="H22" s="3">
        <f>H10-H19</f>
        <v>7000</v>
      </c>
    </row>
    <row r="23" spans="1:9" x14ac:dyDescent="0.25">
      <c r="A23" s="3"/>
      <c r="B23" s="3"/>
      <c r="C23" s="25"/>
      <c r="D23" s="25"/>
      <c r="E23" s="25"/>
      <c r="F23" s="3"/>
      <c r="G23" s="3"/>
      <c r="H23" s="3"/>
    </row>
    <row r="24" spans="1:9" x14ac:dyDescent="0.25">
      <c r="A24" s="9" t="s">
        <v>19</v>
      </c>
      <c r="B24" s="3"/>
      <c r="C24" s="16">
        <v>2020</v>
      </c>
      <c r="D24" s="16">
        <v>2021</v>
      </c>
      <c r="E24" s="16">
        <v>2022</v>
      </c>
      <c r="F24" s="3"/>
      <c r="G24" s="3"/>
      <c r="H24" s="3"/>
    </row>
    <row r="25" spans="1:9" x14ac:dyDescent="0.25">
      <c r="A25" s="8"/>
      <c r="B25" s="3"/>
      <c r="C25" s="22"/>
      <c r="D25" s="22"/>
      <c r="E25" s="22"/>
      <c r="F25" s="3"/>
      <c r="G25" s="3"/>
      <c r="H25" s="3"/>
    </row>
    <row r="26" spans="1:9" x14ac:dyDescent="0.25">
      <c r="A26" s="6" t="s">
        <v>20</v>
      </c>
      <c r="B26" s="7"/>
      <c r="C26" s="22"/>
      <c r="D26" s="22"/>
      <c r="E26" s="22"/>
      <c r="F26" s="3"/>
      <c r="G26" s="3"/>
      <c r="H26" s="3"/>
    </row>
    <row r="27" spans="1:9" x14ac:dyDescent="0.25">
      <c r="A27" s="4" t="s">
        <v>21</v>
      </c>
      <c r="B27" s="3"/>
      <c r="C27" s="22">
        <v>409497.72</v>
      </c>
      <c r="D27" s="22">
        <v>410654.58</v>
      </c>
      <c r="E27" s="22"/>
      <c r="F27" s="3"/>
      <c r="G27" s="3"/>
      <c r="H27" s="3"/>
    </row>
    <row r="28" spans="1:9" x14ac:dyDescent="0.25">
      <c r="A28" s="3" t="s">
        <v>22</v>
      </c>
      <c r="B28" s="3"/>
      <c r="C28" s="22">
        <v>333054.2</v>
      </c>
      <c r="D28" s="22">
        <v>330049.87</v>
      </c>
      <c r="E28" s="22"/>
      <c r="F28" s="3"/>
      <c r="G28" s="3"/>
      <c r="H28" s="3"/>
    </row>
    <row r="29" spans="1:9" x14ac:dyDescent="0.25">
      <c r="A29" s="3"/>
      <c r="B29" s="3"/>
      <c r="C29" s="22"/>
      <c r="D29" s="22"/>
      <c r="E29" s="22"/>
      <c r="F29" s="3"/>
      <c r="G29" s="3"/>
      <c r="H29" s="3"/>
    </row>
    <row r="30" spans="1:9" x14ac:dyDescent="0.25">
      <c r="A30" s="6" t="s">
        <v>23</v>
      </c>
      <c r="B30" s="3"/>
      <c r="C30" s="25">
        <f>C27+C28</f>
        <v>742551.91999999993</v>
      </c>
      <c r="D30" s="25">
        <f>D27+D28</f>
        <v>740704.45</v>
      </c>
      <c r="E30" s="25">
        <f>E27+E28</f>
        <v>0</v>
      </c>
      <c r="F30" s="3"/>
      <c r="G30" s="3"/>
      <c r="H30" s="3"/>
    </row>
    <row r="31" spans="1:9" x14ac:dyDescent="0.25">
      <c r="A31" s="3"/>
      <c r="B31" s="3"/>
      <c r="C31" s="22"/>
      <c r="D31" s="22"/>
      <c r="E31" s="22"/>
      <c r="F31" s="3"/>
      <c r="G31" s="3"/>
      <c r="H31" s="3"/>
    </row>
    <row r="32" spans="1:9" x14ac:dyDescent="0.25">
      <c r="A32" s="6" t="s">
        <v>24</v>
      </c>
      <c r="B32" s="3"/>
      <c r="C32" s="22"/>
      <c r="D32" s="22"/>
      <c r="E32" s="22"/>
      <c r="F32" s="3"/>
      <c r="G32" s="3"/>
      <c r="H32" s="3"/>
    </row>
    <row r="33" spans="1:10" x14ac:dyDescent="0.25">
      <c r="A33" s="3" t="s">
        <v>25</v>
      </c>
      <c r="B33" s="3"/>
      <c r="C33" s="22"/>
      <c r="D33" s="22"/>
      <c r="E33" s="22"/>
      <c r="F33" s="3"/>
      <c r="G33" s="3"/>
      <c r="H33" s="3"/>
      <c r="I33" s="1"/>
    </row>
    <row r="34" spans="1:10" x14ac:dyDescent="0.25">
      <c r="A34" s="3"/>
      <c r="B34" s="3" t="s">
        <v>26</v>
      </c>
      <c r="C34" s="22">
        <v>751482</v>
      </c>
      <c r="D34" s="22">
        <f>D30</f>
        <v>740704.45</v>
      </c>
      <c r="E34" s="22">
        <f>E30</f>
        <v>0</v>
      </c>
      <c r="F34" s="3"/>
      <c r="G34" s="3"/>
      <c r="H34" s="3"/>
      <c r="I34" s="1"/>
    </row>
    <row r="35" spans="1:10" x14ac:dyDescent="0.25">
      <c r="A35" s="3"/>
      <c r="B35" s="3" t="s">
        <v>27</v>
      </c>
      <c r="C35" s="22">
        <f>C22</f>
        <v>-7460.4000000000233</v>
      </c>
      <c r="D35" s="22">
        <f>D22</f>
        <v>-1847.4699999999721</v>
      </c>
      <c r="E35" s="22">
        <f>E22</f>
        <v>138981.66</v>
      </c>
      <c r="F35" s="3"/>
      <c r="G35" s="3"/>
      <c r="H35" s="3"/>
      <c r="I35" s="26"/>
      <c r="J35" s="26"/>
    </row>
    <row r="36" spans="1:10" x14ac:dyDescent="0.25">
      <c r="A36" s="3"/>
      <c r="B36" s="3" t="s">
        <v>28</v>
      </c>
      <c r="C36" s="22">
        <f>C34+C35</f>
        <v>744021.6</v>
      </c>
      <c r="D36" s="22">
        <f>D34+D35</f>
        <v>738856.98</v>
      </c>
      <c r="E36" s="22">
        <f>E34+E35</f>
        <v>138981.66</v>
      </c>
      <c r="F36" s="3"/>
      <c r="G36" s="3"/>
      <c r="H36" s="3"/>
      <c r="I36" s="1"/>
    </row>
    <row r="37" spans="1:10" x14ac:dyDescent="0.25">
      <c r="A37" s="6" t="s">
        <v>29</v>
      </c>
      <c r="B37" s="3"/>
      <c r="C37" s="25">
        <f>C36</f>
        <v>744021.6</v>
      </c>
      <c r="D37" s="25">
        <f>D36</f>
        <v>738856.98</v>
      </c>
      <c r="E37" s="25"/>
      <c r="F37" s="3"/>
      <c r="G37" s="3"/>
      <c r="H37" s="3"/>
      <c r="I37" s="15"/>
    </row>
    <row r="39" spans="1:10" x14ac:dyDescent="0.25">
      <c r="A39" s="1" t="s">
        <v>30</v>
      </c>
      <c r="B39" s="1"/>
      <c r="C39" s="1"/>
      <c r="F39" s="1"/>
      <c r="G39" s="1"/>
      <c r="H39" s="1"/>
      <c r="I39" s="1"/>
    </row>
    <row r="40" spans="1:10" x14ac:dyDescent="0.25">
      <c r="A40" s="1"/>
      <c r="B40" s="27" t="s">
        <v>31</v>
      </c>
      <c r="C40" s="30" t="s">
        <v>32</v>
      </c>
      <c r="D40" s="30"/>
      <c r="E40" s="30"/>
      <c r="F40" s="30"/>
      <c r="G40" s="1"/>
      <c r="H40" s="1"/>
      <c r="I40" s="1"/>
    </row>
    <row r="41" spans="1:10" x14ac:dyDescent="0.25">
      <c r="A41" s="1"/>
      <c r="B41" s="27" t="s">
        <v>33</v>
      </c>
      <c r="C41" s="30" t="s">
        <v>34</v>
      </c>
      <c r="D41" s="30"/>
      <c r="E41" s="30"/>
      <c r="F41" s="30"/>
      <c r="G41" s="1"/>
      <c r="H41" s="1"/>
      <c r="I41" s="1"/>
    </row>
    <row r="42" spans="1:10" x14ac:dyDescent="0.25">
      <c r="A42" s="1"/>
      <c r="B42" s="1"/>
      <c r="C42" s="14"/>
      <c r="D42" s="14"/>
      <c r="E42" s="27"/>
      <c r="F42" s="1"/>
      <c r="G42" s="1"/>
      <c r="H42" s="1"/>
      <c r="I42" s="1"/>
    </row>
    <row r="43" spans="1:10" x14ac:dyDescent="0.25">
      <c r="A43" s="1"/>
      <c r="B43" s="1" t="s">
        <v>35</v>
      </c>
      <c r="C43" s="1"/>
      <c r="F43" s="30" t="s">
        <v>36</v>
      </c>
      <c r="G43" s="30"/>
      <c r="H43" s="1"/>
      <c r="I43" s="1"/>
    </row>
    <row r="44" spans="1:10" x14ac:dyDescent="0.25">
      <c r="A44" s="1"/>
      <c r="B44" s="1" t="s">
        <v>37</v>
      </c>
      <c r="C44" s="27"/>
      <c r="D44" s="14"/>
      <c r="E44" s="27"/>
      <c r="F44" s="30" t="s">
        <v>38</v>
      </c>
      <c r="G44" s="30"/>
      <c r="H44" s="1"/>
      <c r="I44" s="1"/>
    </row>
    <row r="46" spans="1:10" x14ac:dyDescent="0.25">
      <c r="A46" s="11" t="s">
        <v>39</v>
      </c>
      <c r="B46" s="11"/>
      <c r="C46" s="11"/>
      <c r="D46" s="11"/>
      <c r="E46" s="11"/>
      <c r="F46" s="11"/>
      <c r="G46" s="11"/>
      <c r="H46" s="11"/>
      <c r="I46" s="1"/>
    </row>
    <row r="47" spans="1:10" x14ac:dyDescent="0.25">
      <c r="A47" s="11" t="s">
        <v>40</v>
      </c>
      <c r="B47" s="11"/>
      <c r="C47" s="11"/>
      <c r="D47" s="11"/>
      <c r="E47" s="11"/>
      <c r="F47" s="11"/>
      <c r="G47" s="11"/>
      <c r="H47" s="11"/>
    </row>
    <row r="49" spans="1:8" x14ac:dyDescent="0.25">
      <c r="A49" s="1" t="s">
        <v>41</v>
      </c>
      <c r="B49" s="1"/>
      <c r="C49" s="1"/>
      <c r="F49" s="1" t="s">
        <v>42</v>
      </c>
      <c r="G49" s="1"/>
      <c r="H49" s="1"/>
    </row>
  </sheetData>
  <mergeCells count="6">
    <mergeCell ref="G2:H2"/>
    <mergeCell ref="A1:H1"/>
    <mergeCell ref="F43:G43"/>
    <mergeCell ref="F44:G44"/>
    <mergeCell ref="C40:F40"/>
    <mergeCell ref="C41:F41"/>
  </mergeCells>
  <pageMargins left="0.25" right="0.25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8"/>
  <sheetViews>
    <sheetView workbookViewId="0">
      <selection activeCell="A2" sqref="A2:L38"/>
    </sheetView>
  </sheetViews>
  <sheetFormatPr defaultRowHeight="15" x14ac:dyDescent="0.25"/>
  <sheetData>
    <row r="1" spans="1:12" ht="15.75" thickBot="1" x14ac:dyDescent="0.3"/>
    <row r="2" spans="1:12" ht="15.75" thickBot="1" x14ac:dyDescent="0.3">
      <c r="A2" s="5" t="s">
        <v>1</v>
      </c>
      <c r="B2" s="2"/>
      <c r="C2" s="2"/>
      <c r="D2" s="2"/>
      <c r="E2" s="2"/>
      <c r="F2" s="2"/>
      <c r="G2" s="2"/>
      <c r="H2" s="28" t="s">
        <v>2</v>
      </c>
      <c r="I2" s="29"/>
      <c r="J2" s="1"/>
      <c r="K2" s="1"/>
      <c r="L2" s="1"/>
    </row>
    <row r="3" spans="1:12" x14ac:dyDescent="0.25">
      <c r="A3" s="4"/>
      <c r="B3" s="4"/>
      <c r="C3" s="16">
        <v>2016</v>
      </c>
      <c r="D3" s="16">
        <v>2017</v>
      </c>
      <c r="E3" s="16">
        <v>2018</v>
      </c>
      <c r="F3" s="16">
        <v>2019</v>
      </c>
      <c r="G3" s="10"/>
      <c r="H3" s="13">
        <v>2019</v>
      </c>
      <c r="I3" s="13">
        <v>2020</v>
      </c>
      <c r="J3" s="1"/>
      <c r="K3" s="1"/>
      <c r="L3" s="1"/>
    </row>
    <row r="4" spans="1:12" x14ac:dyDescent="0.25">
      <c r="A4" s="6" t="s">
        <v>3</v>
      </c>
      <c r="B4" s="3"/>
      <c r="C4" s="12"/>
      <c r="D4" s="12"/>
      <c r="E4" s="12"/>
      <c r="F4" s="12"/>
      <c r="G4" s="3"/>
      <c r="H4" s="3"/>
      <c r="I4" s="3"/>
      <c r="J4" s="1"/>
      <c r="K4" s="1"/>
      <c r="L4" s="1"/>
    </row>
    <row r="5" spans="1:12" x14ac:dyDescent="0.25">
      <c r="A5" s="3">
        <v>1</v>
      </c>
      <c r="B5" s="3" t="s">
        <v>4</v>
      </c>
      <c r="C5" s="12">
        <v>149000</v>
      </c>
      <c r="D5" s="12">
        <v>169000</v>
      </c>
      <c r="E5" s="19">
        <v>170000</v>
      </c>
      <c r="F5" s="18">
        <f>112000+6000+20000+1000+13000+1000+3000+1000+2000+1000+3500+1000+1000+1000+2000+1000+1000-1500</f>
        <v>169000</v>
      </c>
      <c r="G5" s="3" t="s">
        <v>4</v>
      </c>
      <c r="H5" s="3">
        <v>170000</v>
      </c>
      <c r="I5" s="3">
        <v>170000</v>
      </c>
      <c r="J5" s="1" t="s">
        <v>44</v>
      </c>
      <c r="K5" s="1"/>
      <c r="L5" s="1"/>
    </row>
    <row r="6" spans="1:12" x14ac:dyDescent="0.25">
      <c r="A6" s="3">
        <v>2</v>
      </c>
      <c r="B6" s="3" t="s">
        <v>5</v>
      </c>
      <c r="C6" s="12">
        <v>161</v>
      </c>
      <c r="D6" s="12">
        <v>195</v>
      </c>
      <c r="E6" s="19">
        <v>54</v>
      </c>
      <c r="F6" s="12"/>
      <c r="G6" s="3" t="s">
        <v>5</v>
      </c>
      <c r="H6" s="3">
        <v>0</v>
      </c>
      <c r="I6" s="3">
        <v>0</v>
      </c>
      <c r="J6" s="1"/>
      <c r="K6" s="1"/>
      <c r="L6" s="1"/>
    </row>
    <row r="7" spans="1:12" x14ac:dyDescent="0.25">
      <c r="A7" s="3">
        <v>3</v>
      </c>
      <c r="B7" s="3" t="s">
        <v>45</v>
      </c>
      <c r="C7" s="12"/>
      <c r="D7" s="12">
        <v>4000</v>
      </c>
      <c r="E7" s="12">
        <v>0</v>
      </c>
      <c r="F7" s="12"/>
      <c r="G7" s="3" t="str">
        <f>B7</f>
        <v>Restance fra året før</v>
      </c>
      <c r="H7" s="3">
        <v>0</v>
      </c>
      <c r="I7" s="3">
        <f>1000</f>
        <v>1000</v>
      </c>
      <c r="J7" s="1"/>
      <c r="K7" s="1"/>
      <c r="L7" s="1"/>
    </row>
    <row r="8" spans="1:12" x14ac:dyDescent="0.25">
      <c r="A8" s="3"/>
      <c r="B8" s="3"/>
      <c r="C8" s="12"/>
      <c r="D8" s="12"/>
      <c r="E8" s="12"/>
      <c r="F8" s="12"/>
      <c r="G8" s="3"/>
      <c r="H8" s="3"/>
      <c r="I8" s="3"/>
      <c r="J8" s="1"/>
      <c r="K8" s="1"/>
      <c r="L8" s="1"/>
    </row>
    <row r="9" spans="1:12" x14ac:dyDescent="0.25">
      <c r="A9" s="3"/>
      <c r="B9" s="3"/>
      <c r="C9" s="12"/>
      <c r="D9" s="12"/>
      <c r="E9" s="12"/>
      <c r="F9" s="12"/>
      <c r="G9" s="3"/>
      <c r="H9" s="3"/>
      <c r="I9" s="3"/>
      <c r="J9" s="1"/>
      <c r="K9" s="1"/>
      <c r="L9" s="1"/>
    </row>
    <row r="10" spans="1:12" x14ac:dyDescent="0.25">
      <c r="A10" s="6" t="s">
        <v>6</v>
      </c>
      <c r="B10" s="3"/>
      <c r="C10" s="12">
        <v>149161</v>
      </c>
      <c r="D10" s="12">
        <v>173195</v>
      </c>
      <c r="E10" s="19">
        <f>SUM(E5:E8)</f>
        <v>170054</v>
      </c>
      <c r="F10" s="19">
        <f>SUM(F5:F8)</f>
        <v>169000</v>
      </c>
      <c r="G10" s="3" t="s">
        <v>7</v>
      </c>
      <c r="H10" s="3">
        <f>SUM(H5:H9)</f>
        <v>170000</v>
      </c>
      <c r="I10" s="3">
        <f>SUM(I5:I9)</f>
        <v>171000</v>
      </c>
      <c r="J10" s="1"/>
      <c r="K10" s="1"/>
      <c r="L10" s="1"/>
    </row>
    <row r="11" spans="1:12" x14ac:dyDescent="0.25">
      <c r="A11" s="3"/>
      <c r="B11" s="3"/>
      <c r="C11" s="12"/>
      <c r="D11" s="12"/>
      <c r="E11" s="12"/>
      <c r="F11" s="12"/>
      <c r="G11" s="3"/>
      <c r="H11" s="3"/>
      <c r="I11" s="3"/>
      <c r="J11" s="1"/>
      <c r="K11" s="1"/>
      <c r="L11" s="1"/>
    </row>
    <row r="12" spans="1:12" x14ac:dyDescent="0.25">
      <c r="A12" s="6" t="s">
        <v>8</v>
      </c>
      <c r="B12" s="3"/>
      <c r="C12" s="12"/>
      <c r="D12" s="12"/>
      <c r="E12" s="12"/>
      <c r="F12" s="12"/>
      <c r="G12" s="3"/>
      <c r="H12" s="3"/>
      <c r="I12" s="3"/>
      <c r="J12" s="1"/>
      <c r="K12" s="1"/>
      <c r="L12" s="1"/>
    </row>
    <row r="13" spans="1:12" x14ac:dyDescent="0.25">
      <c r="A13" s="3">
        <v>4</v>
      </c>
      <c r="B13" s="3" t="s">
        <v>9</v>
      </c>
      <c r="C13" s="12">
        <v>17915.63</v>
      </c>
      <c r="D13" s="12">
        <v>17915.63</v>
      </c>
      <c r="E13" s="19">
        <v>17915.63</v>
      </c>
      <c r="F13" s="19">
        <f>17915.63</f>
        <v>17915.63</v>
      </c>
      <c r="G13" s="3" t="s">
        <v>9</v>
      </c>
      <c r="H13" s="3">
        <v>20000</v>
      </c>
      <c r="I13" s="3">
        <v>20000</v>
      </c>
      <c r="J13" s="1"/>
      <c r="K13" s="1"/>
      <c r="L13" s="1"/>
    </row>
    <row r="14" spans="1:12" x14ac:dyDescent="0.25">
      <c r="A14" s="3">
        <v>5</v>
      </c>
      <c r="B14" s="3" t="s">
        <v>10</v>
      </c>
      <c r="C14" s="12">
        <v>65125</v>
      </c>
      <c r="D14" s="12">
        <v>67562.5</v>
      </c>
      <c r="E14" s="19">
        <v>78475</v>
      </c>
      <c r="F14" s="19">
        <f>51125+26125</f>
        <v>77250</v>
      </c>
      <c r="G14" s="3" t="s">
        <v>10</v>
      </c>
      <c r="H14" s="3">
        <v>80000</v>
      </c>
      <c r="I14" s="3">
        <v>80000</v>
      </c>
      <c r="J14" s="1">
        <f>4798.45+100+10+1000+865.74+253+7+50+1833+5+7.25+0.25+150+10+5000+200+200+400</f>
        <v>14889.689999999999</v>
      </c>
      <c r="K14" s="1"/>
      <c r="L14" s="1"/>
    </row>
    <row r="15" spans="1:12" x14ac:dyDescent="0.25">
      <c r="A15" s="3">
        <v>6</v>
      </c>
      <c r="B15" s="3" t="s">
        <v>11</v>
      </c>
      <c r="C15" s="12">
        <v>14391.08</v>
      </c>
      <c r="D15" s="12">
        <v>14558.32</v>
      </c>
      <c r="E15" s="21">
        <f>4798.45+100+10+1000+865.74+253+7+50+1833+5+7.25+0.25+150+10+5000+200+200+400</f>
        <v>14889.689999999999</v>
      </c>
      <c r="F15" s="19">
        <f>4971.19+100+30+888.93+253+200+200+10+1172+50+5+150+200+5000</f>
        <v>13230.119999999999</v>
      </c>
      <c r="G15" s="3" t="s">
        <v>12</v>
      </c>
      <c r="H15" s="3">
        <v>15000</v>
      </c>
      <c r="I15" s="3">
        <v>15000</v>
      </c>
      <c r="J15" s="1" t="s">
        <v>43</v>
      </c>
      <c r="K15" s="1"/>
      <c r="L15" s="1"/>
    </row>
    <row r="16" spans="1:12" x14ac:dyDescent="0.25">
      <c r="A16" s="3">
        <v>7</v>
      </c>
      <c r="B16" s="3" t="s">
        <v>13</v>
      </c>
      <c r="C16" s="12"/>
      <c r="D16" s="12">
        <v>51370.630000000005</v>
      </c>
      <c r="E16" s="19">
        <v>42656.25</v>
      </c>
      <c r="F16" s="19">
        <f>3981.25+300</f>
        <v>4281.25</v>
      </c>
      <c r="G16" s="3" t="s">
        <v>14</v>
      </c>
      <c r="H16" s="3">
        <v>20000</v>
      </c>
      <c r="I16" s="3">
        <v>20000</v>
      </c>
      <c r="J16" s="1"/>
      <c r="K16" s="1"/>
      <c r="L16" s="1"/>
    </row>
    <row r="17" spans="1:12" x14ac:dyDescent="0.25">
      <c r="A17" s="3">
        <v>8</v>
      </c>
      <c r="B17" s="3" t="s">
        <v>15</v>
      </c>
      <c r="C17" s="12"/>
      <c r="D17" s="12"/>
      <c r="E17" s="12"/>
      <c r="F17" s="12"/>
      <c r="G17" s="3" t="s">
        <v>15</v>
      </c>
      <c r="H17" s="3">
        <v>30000</v>
      </c>
      <c r="I17" s="3">
        <v>30000</v>
      </c>
      <c r="J17" s="1"/>
      <c r="K17" s="1"/>
      <c r="L17" s="1"/>
    </row>
    <row r="18" spans="1:12" x14ac:dyDescent="0.25">
      <c r="A18" s="3"/>
      <c r="B18" s="3"/>
      <c r="C18" s="12"/>
      <c r="D18" s="12"/>
      <c r="E18" s="12"/>
      <c r="F18" s="12"/>
      <c r="G18" s="3"/>
      <c r="H18" s="3"/>
      <c r="I18" s="3"/>
      <c r="J18" s="1"/>
      <c r="K18" s="1"/>
      <c r="L18" s="1"/>
    </row>
    <row r="19" spans="1:12" x14ac:dyDescent="0.25">
      <c r="A19" s="3"/>
      <c r="B19" s="3"/>
      <c r="C19" s="12"/>
      <c r="D19" s="12"/>
      <c r="E19" s="12"/>
      <c r="F19" s="12"/>
      <c r="G19" s="3" t="s">
        <v>7</v>
      </c>
      <c r="H19" s="3">
        <f>SUM(H13:H18)</f>
        <v>165000</v>
      </c>
      <c r="I19" s="3">
        <f>SUM(I13:I18)</f>
        <v>165000</v>
      </c>
      <c r="J19" s="1"/>
      <c r="K19" s="1"/>
      <c r="L19" s="1"/>
    </row>
    <row r="20" spans="1:12" x14ac:dyDescent="0.25">
      <c r="A20" s="6" t="s">
        <v>16</v>
      </c>
      <c r="B20" s="3"/>
      <c r="C20" s="17">
        <v>97431.71</v>
      </c>
      <c r="D20" s="17">
        <v>151407.08000000002</v>
      </c>
      <c r="E20" s="20">
        <f>SUM(E13:E18)</f>
        <v>153936.57</v>
      </c>
      <c r="F20" s="20">
        <f>SUM(F13:F18)</f>
        <v>112677</v>
      </c>
      <c r="G20" s="3"/>
      <c r="H20" s="3"/>
      <c r="I20" s="3"/>
      <c r="J20" s="1"/>
      <c r="K20" s="1"/>
      <c r="L20" s="1"/>
    </row>
    <row r="21" spans="1:12" x14ac:dyDescent="0.25">
      <c r="A21" s="3"/>
      <c r="B21" s="3"/>
      <c r="C21" s="17"/>
      <c r="D21" s="17"/>
      <c r="E21" s="17"/>
      <c r="F21" s="17"/>
      <c r="G21" s="3"/>
      <c r="H21" s="3"/>
      <c r="I21" s="3"/>
      <c r="J21" s="1"/>
      <c r="K21" s="1"/>
      <c r="L21" s="1"/>
    </row>
    <row r="22" spans="1:12" x14ac:dyDescent="0.25">
      <c r="A22" s="6" t="s">
        <v>17</v>
      </c>
      <c r="B22" s="3"/>
      <c r="C22" s="17">
        <v>51729.289999999994</v>
      </c>
      <c r="D22" s="17">
        <v>21787.919999999984</v>
      </c>
      <c r="E22" s="20">
        <f>E10-E20</f>
        <v>16117.429999999993</v>
      </c>
      <c r="F22" s="20">
        <f>F10-F20</f>
        <v>56323</v>
      </c>
      <c r="G22" s="3" t="s">
        <v>18</v>
      </c>
      <c r="H22" s="3">
        <f>H10-H19</f>
        <v>5000</v>
      </c>
      <c r="I22" s="3">
        <f>I10-I19</f>
        <v>6000</v>
      </c>
      <c r="J22" s="1"/>
      <c r="K22" s="1"/>
      <c r="L22" s="1"/>
    </row>
    <row r="23" spans="1:12" x14ac:dyDescent="0.25">
      <c r="A23" s="3"/>
      <c r="B23" s="3"/>
      <c r="C23" s="17"/>
      <c r="D23" s="17"/>
      <c r="E23" s="17"/>
      <c r="F23" s="17"/>
      <c r="G23" s="3"/>
      <c r="H23" s="3"/>
      <c r="I23" s="3"/>
      <c r="J23" s="1"/>
      <c r="K23" s="1"/>
      <c r="L23" s="1"/>
    </row>
    <row r="24" spans="1:12" x14ac:dyDescent="0.25">
      <c r="A24" s="9" t="s">
        <v>19</v>
      </c>
      <c r="B24" s="3"/>
      <c r="C24" s="16">
        <v>2016</v>
      </c>
      <c r="D24" s="16">
        <v>2017</v>
      </c>
      <c r="E24" s="16">
        <v>2018</v>
      </c>
      <c r="F24" s="16">
        <v>2019</v>
      </c>
      <c r="G24" s="3"/>
      <c r="H24" s="3"/>
      <c r="I24" s="3"/>
      <c r="J24" s="1"/>
      <c r="K24" s="1"/>
      <c r="L24" s="1"/>
    </row>
    <row r="25" spans="1:12" x14ac:dyDescent="0.25">
      <c r="A25" s="8"/>
      <c r="B25" s="3"/>
      <c r="C25" s="12"/>
      <c r="D25" s="12"/>
      <c r="E25" s="12"/>
      <c r="F25" s="12"/>
      <c r="G25" s="3"/>
      <c r="H25" s="3"/>
      <c r="I25" s="3"/>
      <c r="J25" s="1"/>
      <c r="K25" s="1"/>
      <c r="L25" s="1"/>
    </row>
    <row r="26" spans="1:12" x14ac:dyDescent="0.25">
      <c r="A26" s="6" t="s">
        <v>20</v>
      </c>
      <c r="B26" s="7"/>
      <c r="C26" s="12"/>
      <c r="D26" s="12"/>
      <c r="E26" s="12"/>
      <c r="F26" s="12"/>
      <c r="G26" s="3"/>
      <c r="H26" s="3"/>
      <c r="I26" s="3"/>
      <c r="J26" s="1"/>
      <c r="K26" s="1"/>
      <c r="L26" s="1"/>
    </row>
    <row r="27" spans="1:12" x14ac:dyDescent="0.25">
      <c r="A27" s="4" t="s">
        <v>21</v>
      </c>
      <c r="B27" s="3"/>
      <c r="C27" s="12">
        <v>321612</v>
      </c>
      <c r="D27" s="12">
        <v>343400.41</v>
      </c>
      <c r="E27" s="19">
        <v>359517</v>
      </c>
      <c r="F27" s="19">
        <v>417340.43</v>
      </c>
      <c r="G27" s="3"/>
      <c r="H27" s="3"/>
      <c r="I27" s="3"/>
      <c r="J27" s="1"/>
      <c r="K27" s="1"/>
      <c r="L27" s="1"/>
    </row>
    <row r="28" spans="1:12" x14ac:dyDescent="0.25">
      <c r="A28" s="3" t="s">
        <v>22</v>
      </c>
      <c r="B28" s="3"/>
      <c r="C28" s="12">
        <v>334142</v>
      </c>
      <c r="D28" s="12">
        <v>334142.05</v>
      </c>
      <c r="E28" s="19">
        <v>334142</v>
      </c>
      <c r="F28" s="19">
        <v>334142.05</v>
      </c>
      <c r="G28" s="3"/>
      <c r="H28" s="3"/>
      <c r="I28" s="3"/>
      <c r="J28" s="1"/>
      <c r="K28" s="1"/>
      <c r="L28" s="1"/>
    </row>
    <row r="29" spans="1:12" x14ac:dyDescent="0.25">
      <c r="A29" s="3"/>
      <c r="B29" s="3"/>
      <c r="C29" s="12"/>
      <c r="D29" s="12"/>
      <c r="E29" s="12"/>
      <c r="F29" s="12"/>
      <c r="G29" s="3"/>
      <c r="H29" s="3"/>
      <c r="I29" s="3"/>
      <c r="J29" s="1"/>
      <c r="K29" s="1"/>
      <c r="L29" s="1"/>
    </row>
    <row r="30" spans="1:12" x14ac:dyDescent="0.25">
      <c r="A30" s="6" t="s">
        <v>23</v>
      </c>
      <c r="B30" s="3"/>
      <c r="C30" s="17">
        <v>655754</v>
      </c>
      <c r="D30" s="17">
        <v>677542.46</v>
      </c>
      <c r="E30" s="20">
        <f>E27+E28</f>
        <v>693659</v>
      </c>
      <c r="F30" s="20">
        <f>F27+F28</f>
        <v>751482.48</v>
      </c>
      <c r="G30" s="3"/>
      <c r="H30" s="3"/>
      <c r="I30" s="3"/>
      <c r="J30" s="1"/>
      <c r="K30" s="1"/>
      <c r="L30" s="1"/>
    </row>
    <row r="31" spans="1:12" x14ac:dyDescent="0.25">
      <c r="A31" s="3"/>
      <c r="B31" s="3"/>
      <c r="C31" s="12"/>
      <c r="D31" s="12"/>
      <c r="E31" s="12"/>
      <c r="F31" s="12"/>
      <c r="G31" s="3"/>
      <c r="H31" s="3"/>
      <c r="I31" s="3"/>
      <c r="J31" s="1"/>
      <c r="K31" s="1"/>
      <c r="L31" s="1"/>
    </row>
    <row r="32" spans="1:12" x14ac:dyDescent="0.25">
      <c r="A32" s="6" t="s">
        <v>24</v>
      </c>
      <c r="B32" s="3"/>
      <c r="C32" s="12"/>
      <c r="D32" s="12"/>
      <c r="E32" s="12"/>
      <c r="F32" s="12"/>
      <c r="G32" s="3"/>
      <c r="H32" s="3"/>
      <c r="I32" s="3"/>
      <c r="J32" s="1"/>
      <c r="K32" s="1"/>
      <c r="L32" s="1"/>
    </row>
    <row r="33" spans="1:12" x14ac:dyDescent="0.25">
      <c r="A33" s="3" t="s">
        <v>25</v>
      </c>
      <c r="B33" s="3"/>
      <c r="C33" s="12"/>
      <c r="D33" s="12"/>
      <c r="E33" s="12"/>
      <c r="F33" s="12"/>
      <c r="G33" s="3"/>
      <c r="H33" s="3"/>
      <c r="I33" s="3"/>
      <c r="J33" s="1"/>
      <c r="K33" s="1"/>
      <c r="L33" s="1"/>
    </row>
    <row r="34" spans="1:12" x14ac:dyDescent="0.25">
      <c r="A34" s="3"/>
      <c r="B34" s="3" t="s">
        <v>26</v>
      </c>
      <c r="C34" s="12">
        <v>604024</v>
      </c>
      <c r="D34" s="12">
        <v>655753.29</v>
      </c>
      <c r="E34" s="19">
        <v>677541.21</v>
      </c>
      <c r="F34" s="19">
        <f>359517.43+334142.05</f>
        <v>693659.48</v>
      </c>
      <c r="G34" s="3"/>
      <c r="H34" s="3"/>
      <c r="I34" s="3"/>
      <c r="J34" s="1"/>
      <c r="K34" s="1">
        <f>359517.43+334142.05</f>
        <v>693659.48</v>
      </c>
      <c r="L34" s="1"/>
    </row>
    <row r="35" spans="1:12" x14ac:dyDescent="0.25">
      <c r="A35" s="3"/>
      <c r="B35" s="3" t="s">
        <v>27</v>
      </c>
      <c r="C35" s="12">
        <v>51729.289999999994</v>
      </c>
      <c r="D35" s="12">
        <v>21787.919999999984</v>
      </c>
      <c r="E35" s="19">
        <f>E22</f>
        <v>16117.429999999993</v>
      </c>
      <c r="F35" s="12">
        <f>F22</f>
        <v>56323</v>
      </c>
      <c r="G35" s="3"/>
      <c r="H35" s="3"/>
      <c r="I35" s="3"/>
      <c r="J35" s="1"/>
      <c r="K35" s="1"/>
      <c r="L35" s="1"/>
    </row>
    <row r="36" spans="1:12" x14ac:dyDescent="0.25">
      <c r="A36" s="3"/>
      <c r="B36" s="3" t="s">
        <v>28</v>
      </c>
      <c r="C36" s="12">
        <v>655753.29</v>
      </c>
      <c r="D36" s="12">
        <f>D34+D35</f>
        <v>677541.21</v>
      </c>
      <c r="E36" s="19">
        <f>E34+E35</f>
        <v>693658.6399999999</v>
      </c>
      <c r="F36" s="12">
        <f>F34+F35</f>
        <v>749982.48</v>
      </c>
      <c r="G36" s="3"/>
      <c r="H36" s="3"/>
      <c r="I36" s="3"/>
      <c r="J36" s="1"/>
      <c r="K36" s="1"/>
      <c r="L36" s="1"/>
    </row>
    <row r="37" spans="1:12" x14ac:dyDescent="0.25">
      <c r="A37" s="6" t="s">
        <v>29</v>
      </c>
      <c r="B37" s="3"/>
      <c r="C37" s="17">
        <v>655753</v>
      </c>
      <c r="D37" s="17">
        <v>677541</v>
      </c>
      <c r="E37" s="20">
        <v>693659</v>
      </c>
      <c r="F37" s="17">
        <f>F36</f>
        <v>749982.48</v>
      </c>
      <c r="G37" s="3"/>
      <c r="H37" s="3"/>
      <c r="I37" s="3"/>
      <c r="J37" s="15"/>
      <c r="K37" s="1">
        <f>417340.43+334142.05</f>
        <v>751482.48</v>
      </c>
      <c r="L37" s="1"/>
    </row>
    <row r="38" spans="1:12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</sheetData>
  <mergeCells count="1">
    <mergeCell ref="H2:I2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2021</vt:lpstr>
      <vt:lpstr>Ark2</vt:lpstr>
      <vt:lpstr>Ark3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Rikke Bundgaard</dc:creator>
  <cp:lastModifiedBy>Peter Carlsen</cp:lastModifiedBy>
  <cp:lastPrinted>2022-03-30T09:46:32Z</cp:lastPrinted>
  <dcterms:created xsi:type="dcterms:W3CDTF">2019-01-02T18:13:02Z</dcterms:created>
  <dcterms:modified xsi:type="dcterms:W3CDTF">2022-05-18T13:11:00Z</dcterms:modified>
</cp:coreProperties>
</file>